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owastate-my.sharepoint.com/personal/mhaage_iastate_edu/Documents/Desktop/STEM DESKTOP ITEMS/Financial Year Documents/FY24/"/>
    </mc:Choice>
  </mc:AlternateContent>
  <xr:revisionPtr revIDLastSave="0" documentId="8_{5E799244-BA80-4ADC-9C17-5DB6FE6CA498}" xr6:coauthVersionLast="47" xr6:coauthVersionMax="47" xr10:uidLastSave="{00000000-0000-0000-0000-000000000000}"/>
  <bookViews>
    <workbookView xWindow="-103" yWindow="-103" windowWidth="21600" windowHeight="13869" tabRatio="597" xr2:uid="{00000000-000D-0000-FFFF-FFFF00000000}"/>
  </bookViews>
  <sheets>
    <sheet name="STEM HUB" sheetId="18" r:id="rId1"/>
  </sheets>
  <definedNames>
    <definedName name="a">#REF!</definedName>
    <definedName name="a1H56">#REF!</definedName>
    <definedName name="_xlnm.Print_Area" localSheetId="0">'STEM HUB'!$A$1:$U$94</definedName>
    <definedName name="_xlnm.Print_Titles" localSheetId="0">'STEM HUB'!$1:$11</definedName>
    <definedName name="priorgen">#REF!</definedName>
    <definedName name="priorIDM">#REF!</definedName>
    <definedName name="priorMC">#REF!</definedName>
    <definedName name="priorRES">#REF!</definedName>
    <definedName name="priorRRTTC">#REF!</definedName>
    <definedName name="y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18" l="1"/>
  <c r="N93" i="18"/>
  <c r="F93" i="18"/>
  <c r="R71" i="18"/>
  <c r="P51" i="18"/>
  <c r="N51" i="18"/>
  <c r="N43" i="18" s="1"/>
  <c r="F98" i="18"/>
  <c r="R81" i="18"/>
  <c r="R88" i="18"/>
  <c r="P89" i="18"/>
  <c r="R89" i="18" s="1"/>
  <c r="N89" i="18"/>
  <c r="R78" i="18"/>
  <c r="R83" i="18"/>
  <c r="R77" i="18"/>
  <c r="R82" i="18"/>
  <c r="R85" i="18"/>
  <c r="R86" i="18"/>
  <c r="R79" i="18"/>
  <c r="R76" i="18"/>
  <c r="R75" i="18"/>
  <c r="R74" i="18"/>
  <c r="L93" i="18" l="1"/>
  <c r="P71" i="18" l="1"/>
  <c r="N71" i="18"/>
  <c r="L71" i="18"/>
  <c r="P56" i="18"/>
  <c r="R56" i="18" s="1"/>
  <c r="N56" i="18"/>
  <c r="L56" i="18"/>
  <c r="P43" i="18"/>
  <c r="L43" i="18"/>
  <c r="T43" i="18" l="1"/>
  <c r="T71" i="18"/>
  <c r="R43" i="18"/>
  <c r="T56" i="18"/>
  <c r="F33" i="18"/>
  <c r="F37" i="18" l="1"/>
  <c r="R93" i="18"/>
  <c r="T93" i="18"/>
</calcChain>
</file>

<file path=xl/sharedStrings.xml><?xml version="1.0" encoding="utf-8"?>
<sst xmlns="http://schemas.openxmlformats.org/spreadsheetml/2006/main" count="80" uniqueCount="70">
  <si>
    <r>
      <t xml:space="preserve">REGIONAL STEM HUB INSTITUTION: </t>
    </r>
    <r>
      <rPr>
        <b/>
        <sz val="10"/>
        <color rgb="FF7030A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Iowa State University</t>
    </r>
  </si>
  <si>
    <r>
      <t xml:space="preserve">STEM REGION:  </t>
    </r>
    <r>
      <rPr>
        <b/>
        <sz val="10"/>
        <color rgb="FFFF0000"/>
        <rFont val="Arial Narrow"/>
        <family val="2"/>
      </rPr>
      <t>North Central STEM Region</t>
    </r>
  </si>
  <si>
    <t>MONTHLY FINANCIAL REPORT</t>
  </si>
  <si>
    <r>
      <t>expenditures as of</t>
    </r>
    <r>
      <rPr>
        <i/>
        <sz val="10"/>
        <color rgb="FFC00000"/>
        <rFont val="Arial Narrow"/>
        <family val="2"/>
      </rPr>
      <t xml:space="preserve"> March 31, 2024</t>
    </r>
  </si>
  <si>
    <t>Iowa Governor's STEM Advisory Council</t>
  </si>
  <si>
    <t>FY24</t>
  </si>
  <si>
    <t>Original</t>
  </si>
  <si>
    <t xml:space="preserve">Adjusted </t>
  </si>
  <si>
    <t>Contracted</t>
  </si>
  <si>
    <t>Budget</t>
  </si>
  <si>
    <t>Amounts</t>
  </si>
  <si>
    <t>Encum-</t>
  </si>
  <si>
    <t>Current</t>
  </si>
  <si>
    <t>Percent</t>
  </si>
  <si>
    <t>2023-2024</t>
  </si>
  <si>
    <r>
      <t>(</t>
    </r>
    <r>
      <rPr>
        <b/>
        <i/>
        <sz val="10"/>
        <rFont val="Arial Narrow"/>
        <family val="2"/>
      </rPr>
      <t>where applicable)</t>
    </r>
  </si>
  <si>
    <t>brances</t>
  </si>
  <si>
    <t>Month</t>
  </si>
  <si>
    <t>YTD</t>
  </si>
  <si>
    <t>Balance</t>
  </si>
  <si>
    <t>Expended</t>
  </si>
  <si>
    <t>FUNDING SOURCES</t>
  </si>
  <si>
    <t xml:space="preserve">     STATE APPROPRIATED FUNDS - STEM REGION </t>
  </si>
  <si>
    <t xml:space="preserve">     OTHER FUNDING SOURCES AND RELATED EXPENDITURES</t>
  </si>
  <si>
    <t xml:space="preserve">          Public Grants</t>
  </si>
  <si>
    <t xml:space="preserve">          Public - Supplemental Support Outside State Appropriation</t>
  </si>
  <si>
    <t xml:space="preserve">          Private Funds and Grants</t>
  </si>
  <si>
    <t>Private Investment Support Funds - STEM Scale Up Programming Support</t>
  </si>
  <si>
    <t xml:space="preserve">          Regional STEM Hub Institution - Cost-Share Support (contractual)</t>
  </si>
  <si>
    <t>Interest Income</t>
  </si>
  <si>
    <t>Other Income</t>
  </si>
  <si>
    <t>SUBTOTAL - OTHER FUNDING SOURCES</t>
  </si>
  <si>
    <t>TOTAL FUNDING - STEM REGION</t>
  </si>
  <si>
    <t>EXPENDITURES</t>
  </si>
  <si>
    <t>Regional STEM Network Management (contractual)</t>
  </si>
  <si>
    <t>Regional STEM Network Management Total Direct Costs</t>
  </si>
  <si>
    <t>Regional STEM Manager Salary</t>
  </si>
  <si>
    <t>Regional STEM Manager Fringe</t>
  </si>
  <si>
    <t>Regional STEM Network Support Staff Salary</t>
  </si>
  <si>
    <t>Regional STEM Network Support Staff Fringe</t>
  </si>
  <si>
    <t>Travel</t>
  </si>
  <si>
    <t>Other Direct Costs: Equipment, Supplies, Printing, Collateral Materials, etc.</t>
  </si>
  <si>
    <r>
      <t xml:space="preserve">Facilities &amp; Administration Costs </t>
    </r>
    <r>
      <rPr>
        <b/>
        <sz val="9"/>
        <color rgb="FFC00000"/>
        <rFont val="Arial Narrow"/>
        <family val="2"/>
      </rPr>
      <t>(10% of Total Direct Costs)</t>
    </r>
  </si>
  <si>
    <r>
      <t>Regional STEM Hub Institutional Cost Share (</t>
    </r>
    <r>
      <rPr>
        <i/>
        <sz val="10"/>
        <rFont val="Arial Narrow"/>
        <family val="2"/>
      </rPr>
      <t>contractual)</t>
    </r>
  </si>
  <si>
    <t>Regional STEM Manager FRINGE Benefits</t>
  </si>
  <si>
    <t>Regional STEM Network Support Staff FRINGE Benefits</t>
  </si>
  <si>
    <t>NO F&amp;A Costs Allowed</t>
  </si>
  <si>
    <t>Regional STEM Scale-Up Programming Base Award (contractual) - TOTAL</t>
  </si>
  <si>
    <r>
      <t xml:space="preserve">Scale-Up Program </t>
    </r>
    <r>
      <rPr>
        <b/>
        <sz val="9"/>
        <rFont val="Arial Narrow"/>
        <family val="2"/>
      </rPr>
      <t>BASE FUNDS (State Appropriated Funds)</t>
    </r>
    <r>
      <rPr>
        <sz val="9"/>
        <rFont val="Arial Narrow"/>
        <family val="2"/>
      </rPr>
      <t xml:space="preserve"> - Direct Costs</t>
    </r>
  </si>
  <si>
    <r>
      <t xml:space="preserve">Scale-Up Program </t>
    </r>
    <r>
      <rPr>
        <b/>
        <sz val="9"/>
        <rFont val="Arial Narrow"/>
        <family val="2"/>
      </rPr>
      <t xml:space="preserve">PRIVATE INVESTMENT FUNDS </t>
    </r>
    <r>
      <rPr>
        <sz val="9"/>
        <rFont val="Arial Narrow"/>
        <family val="2"/>
      </rPr>
      <t>- Direct Costs</t>
    </r>
  </si>
  <si>
    <t>Codelicious Computer Science Curriculum       -00004</t>
  </si>
  <si>
    <t>Codelicious Computer Science Curriculum - STATEWIDE TRAINING COSTS</t>
  </si>
  <si>
    <t>Daily Math Fluency Centers       -00005</t>
  </si>
  <si>
    <t>Discover Drones       -00009</t>
  </si>
  <si>
    <t>Innovate-IT     -00013</t>
  </si>
  <si>
    <t>Ioponics      -00006</t>
  </si>
  <si>
    <t>Iowa Leadership in Engineering Design      -00011</t>
  </si>
  <si>
    <t>Positive Physics &amp; Chemistry      -00008</t>
  </si>
  <si>
    <t>Python for the BBC micro:bit      -00003</t>
  </si>
  <si>
    <t>STEM Cart: K-12+ Schoolwide STEM Solution      -00010</t>
  </si>
  <si>
    <t>STEM Innovator      -00014</t>
  </si>
  <si>
    <t>Storytime STEM-packs      -00002</t>
  </si>
  <si>
    <t>Tiny Techies for Educators     -00007</t>
  </si>
  <si>
    <t>Waterworks: Engineering &amp; Investigating the Properties of Water      -00012</t>
  </si>
  <si>
    <r>
      <t xml:space="preserve">STEM Festival(s) - </t>
    </r>
    <r>
      <rPr>
        <i/>
        <sz val="9"/>
        <rFont val="Arial Narrow"/>
        <family val="2"/>
      </rPr>
      <t xml:space="preserve">No more than 5% of </t>
    </r>
    <r>
      <rPr>
        <b/>
        <i/>
        <sz val="9"/>
        <color rgb="FFC00000"/>
        <rFont val="Arial Narrow"/>
        <family val="2"/>
      </rPr>
      <t>BASE</t>
    </r>
    <r>
      <rPr>
        <i/>
        <sz val="9"/>
        <rFont val="Arial Narrow"/>
        <family val="2"/>
      </rPr>
      <t xml:space="preserve"> award (State Appropriated Funds)</t>
    </r>
  </si>
  <si>
    <r>
      <t xml:space="preserve">Facilities &amp; Administration Costs </t>
    </r>
    <r>
      <rPr>
        <b/>
        <sz val="9"/>
        <color rgb="FFC00000"/>
        <rFont val="Arial Narrow"/>
        <family val="2"/>
      </rPr>
      <t>(5% of Total Direct Costs)</t>
    </r>
  </si>
  <si>
    <t xml:space="preserve">     TOTAL EXPENDITURES - STEM REGION</t>
  </si>
  <si>
    <t>workday</t>
  </si>
  <si>
    <t>match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</si>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</sst>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%"/>
  </numFmts>
  <fonts count="4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i/>
      <sz val="9"/>
      <name val="Arial Narrow"/>
      <family val="2"/>
    </font>
    <font>
      <b/>
      <sz val="10"/>
      <color rgb="FF7030A0"/>
      <name val="Arial Narrow"/>
      <family val="2"/>
    </font>
    <font>
      <b/>
      <sz val="9"/>
      <color rgb="FFC00000"/>
      <name val="Arial Narrow"/>
      <family val="2"/>
    </font>
    <font>
      <b/>
      <sz val="9"/>
      <name val="Arial Narrow"/>
      <family val="2"/>
    </font>
    <font>
      <b/>
      <i/>
      <sz val="9"/>
      <color rgb="FFC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0"/>
      <color rgb="FFFF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1">
    <xf numFmtId="39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0" borderId="0"/>
    <xf numFmtId="0" fontId="21" fillId="0" borderId="0"/>
    <xf numFmtId="0" fontId="21" fillId="0" borderId="0"/>
    <xf numFmtId="0" fontId="1" fillId="8" borderId="9" applyNumberFormat="0" applyFont="0" applyAlignment="0" applyProtection="0"/>
  </cellStyleXfs>
  <cellXfs count="74">
    <xf numFmtId="39" fontId="0" fillId="0" borderId="0" xfId="0"/>
    <xf numFmtId="39" fontId="26" fillId="0" borderId="0" xfId="0" applyFont="1" applyAlignment="1">
      <alignment horizontal="left"/>
    </xf>
    <xf numFmtId="39" fontId="26" fillId="0" borderId="0" xfId="0" applyFont="1"/>
    <xf numFmtId="164" fontId="26" fillId="0" borderId="0" xfId="0" applyNumberFormat="1" applyFont="1"/>
    <xf numFmtId="39" fontId="27" fillId="0" borderId="0" xfId="0" applyFont="1"/>
    <xf numFmtId="39" fontId="29" fillId="0" borderId="0" xfId="0" applyFont="1"/>
    <xf numFmtId="164" fontId="29" fillId="0" borderId="0" xfId="0" applyNumberFormat="1" applyFont="1"/>
    <xf numFmtId="39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26" fillId="0" borderId="12" xfId="0" applyNumberFormat="1" applyFont="1" applyBorder="1" applyAlignment="1">
      <alignment horizontal="center"/>
    </xf>
    <xf numFmtId="49" fontId="26" fillId="0" borderId="0" xfId="0" applyNumberFormat="1" applyFont="1"/>
    <xf numFmtId="39" fontId="26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39" fontId="29" fillId="0" borderId="0" xfId="0" applyFont="1" applyAlignment="1">
      <alignment horizontal="left"/>
    </xf>
    <xf numFmtId="39" fontId="29" fillId="33" borderId="0" xfId="0" applyFont="1" applyFill="1" applyAlignment="1">
      <alignment horizontal="left"/>
    </xf>
    <xf numFmtId="39" fontId="29" fillId="33" borderId="0" xfId="0" applyFont="1" applyFill="1"/>
    <xf numFmtId="164" fontId="29" fillId="33" borderId="0" xfId="0" applyNumberFormat="1" applyFont="1" applyFill="1"/>
    <xf numFmtId="39" fontId="32" fillId="33" borderId="0" xfId="0" applyFont="1" applyFill="1"/>
    <xf numFmtId="39" fontId="32" fillId="0" borderId="0" xfId="0" applyFont="1"/>
    <xf numFmtId="39" fontId="32" fillId="33" borderId="0" xfId="0" applyFont="1" applyFill="1" applyAlignment="1">
      <alignment horizontal="left" indent="3"/>
    </xf>
    <xf numFmtId="39" fontId="32" fillId="33" borderId="0" xfId="0" applyFont="1" applyFill="1" applyAlignment="1">
      <alignment horizontal="left" indent="5"/>
    </xf>
    <xf numFmtId="39" fontId="29" fillId="0" borderId="0" xfId="0" applyFont="1" applyAlignment="1">
      <alignment horizontal="left" indent="2"/>
    </xf>
    <xf numFmtId="39" fontId="32" fillId="0" borderId="0" xfId="0" applyFont="1" applyAlignment="1">
      <alignment horizontal="right"/>
    </xf>
    <xf numFmtId="0" fontId="33" fillId="33" borderId="0" xfId="41" applyFont="1" applyFill="1" applyAlignment="1">
      <alignment horizontal="left" indent="5"/>
    </xf>
    <xf numFmtId="4" fontId="32" fillId="0" borderId="0" xfId="46" applyNumberFormat="1" applyFont="1" applyAlignment="1">
      <alignment wrapText="1"/>
    </xf>
    <xf numFmtId="4" fontId="32" fillId="0" borderId="0" xfId="41" applyNumberFormat="1" applyFont="1" applyAlignment="1">
      <alignment wrapText="1"/>
    </xf>
    <xf numFmtId="4" fontId="29" fillId="0" borderId="0" xfId="41" applyNumberFormat="1" applyFont="1" applyAlignment="1">
      <alignment wrapText="1"/>
    </xf>
    <xf numFmtId="0" fontId="32" fillId="0" borderId="0" xfId="41" applyFont="1" applyAlignment="1">
      <alignment horizontal="left" indent="4"/>
    </xf>
    <xf numFmtId="0" fontId="32" fillId="0" borderId="0" xfId="41" applyFont="1" applyAlignment="1">
      <alignment horizontal="left" indent="5"/>
    </xf>
    <xf numFmtId="4" fontId="29" fillId="0" borderId="0" xfId="46" applyNumberFormat="1" applyFont="1" applyAlignment="1">
      <alignment wrapText="1"/>
    </xf>
    <xf numFmtId="4" fontId="29" fillId="0" borderId="0" xfId="128" applyNumberFormat="1" applyFont="1" applyAlignment="1">
      <alignment wrapText="1"/>
    </xf>
    <xf numFmtId="4" fontId="32" fillId="0" borderId="0" xfId="128" applyNumberFormat="1" applyFont="1" applyAlignment="1">
      <alignment wrapText="1"/>
    </xf>
    <xf numFmtId="39" fontId="32" fillId="0" borderId="0" xfId="0" applyFont="1" applyAlignment="1">
      <alignment horizontal="left" indent="3"/>
    </xf>
    <xf numFmtId="0" fontId="33" fillId="0" borderId="0" xfId="41" applyFont="1" applyAlignment="1">
      <alignment horizontal="left" indent="6"/>
    </xf>
    <xf numFmtId="0" fontId="32" fillId="0" borderId="0" xfId="41" applyFont="1" applyAlignment="1">
      <alignment horizontal="left" indent="6"/>
    </xf>
    <xf numFmtId="4" fontId="34" fillId="33" borderId="0" xfId="46" applyNumberFormat="1" applyFont="1" applyFill="1" applyAlignment="1">
      <alignment wrapText="1"/>
    </xf>
    <xf numFmtId="39" fontId="36" fillId="0" borderId="0" xfId="0" applyFont="1"/>
    <xf numFmtId="0" fontId="32" fillId="0" borderId="0" xfId="41" applyFont="1" applyAlignment="1">
      <alignment horizontal="left" indent="3"/>
    </xf>
    <xf numFmtId="0" fontId="37" fillId="33" borderId="0" xfId="41" applyFont="1" applyFill="1" applyAlignment="1">
      <alignment horizontal="left" indent="5"/>
    </xf>
    <xf numFmtId="39" fontId="29" fillId="33" borderId="0" xfId="0" applyFont="1" applyFill="1" applyAlignment="1">
      <alignment horizontal="left" indent="4"/>
    </xf>
    <xf numFmtId="39" fontId="29" fillId="33" borderId="0" xfId="0" applyFont="1" applyFill="1" applyAlignment="1">
      <alignment horizontal="left" indent="3"/>
    </xf>
    <xf numFmtId="39" fontId="29" fillId="33" borderId="0" xfId="0" applyFont="1" applyFill="1" applyAlignment="1">
      <alignment horizontal="left" indent="5"/>
    </xf>
    <xf numFmtId="39" fontId="32" fillId="0" borderId="0" xfId="0" applyFont="1" applyAlignment="1">
      <alignment horizontal="left" indent="17"/>
    </xf>
    <xf numFmtId="39" fontId="26" fillId="34" borderId="0" xfId="0" applyFont="1" applyFill="1"/>
    <xf numFmtId="164" fontId="26" fillId="34" borderId="0" xfId="0" applyNumberFormat="1" applyFont="1" applyFill="1"/>
    <xf numFmtId="39" fontId="41" fillId="34" borderId="0" xfId="0" applyFont="1" applyFill="1"/>
    <xf numFmtId="39" fontId="41" fillId="0" borderId="0" xfId="0" applyFont="1" applyAlignment="1">
      <alignment horizontal="left"/>
    </xf>
    <xf numFmtId="39" fontId="41" fillId="0" borderId="0" xfId="0" applyFont="1"/>
    <xf numFmtId="39" fontId="41" fillId="33" borderId="0" xfId="0" applyFont="1" applyFill="1" applyAlignment="1">
      <alignment horizontal="left" indent="17"/>
    </xf>
    <xf numFmtId="39" fontId="41" fillId="33" borderId="0" xfId="0" applyFont="1" applyFill="1"/>
    <xf numFmtId="39" fontId="41" fillId="33" borderId="0" xfId="0" applyFont="1" applyFill="1" applyAlignment="1">
      <alignment horizontal="right"/>
    </xf>
    <xf numFmtId="39" fontId="42" fillId="0" borderId="0" xfId="0" applyFont="1" applyAlignment="1">
      <alignment horizontal="left"/>
    </xf>
    <xf numFmtId="4" fontId="29" fillId="33" borderId="0" xfId="128" applyNumberFormat="1" applyFont="1" applyFill="1" applyAlignment="1">
      <alignment wrapText="1"/>
    </xf>
    <xf numFmtId="4" fontId="32" fillId="33" borderId="0" xfId="128" applyNumberFormat="1" applyFont="1" applyFill="1" applyAlignment="1">
      <alignment wrapText="1"/>
    </xf>
    <xf numFmtId="44" fontId="41" fillId="0" borderId="0" xfId="0" applyNumberFormat="1" applyFont="1"/>
    <xf numFmtId="44" fontId="41" fillId="33" borderId="12" xfId="0" applyNumberFormat="1" applyFont="1" applyFill="1" applyBorder="1"/>
    <xf numFmtId="44" fontId="41" fillId="34" borderId="13" xfId="0" applyNumberFormat="1" applyFont="1" applyFill="1" applyBorder="1"/>
    <xf numFmtId="44" fontId="29" fillId="0" borderId="0" xfId="41" applyNumberFormat="1" applyFont="1" applyAlignment="1">
      <alignment wrapText="1"/>
    </xf>
    <xf numFmtId="44" fontId="29" fillId="33" borderId="0" xfId="0" applyNumberFormat="1" applyFont="1" applyFill="1"/>
    <xf numFmtId="44" fontId="29" fillId="0" borderId="0" xfId="46" applyNumberFormat="1" applyFont="1" applyAlignment="1">
      <alignment wrapText="1"/>
    </xf>
    <xf numFmtId="44" fontId="29" fillId="0" borderId="11" xfId="0" applyNumberFormat="1" applyFont="1" applyBorder="1"/>
    <xf numFmtId="44" fontId="29" fillId="0" borderId="0" xfId="0" applyNumberFormat="1" applyFont="1"/>
    <xf numFmtId="44" fontId="41" fillId="0" borderId="11" xfId="0" applyNumberFormat="1" applyFont="1" applyBorder="1"/>
    <xf numFmtId="39" fontId="40" fillId="0" borderId="0" xfId="0" applyFont="1" applyAlignment="1">
      <alignment horizontal="left" indent="1"/>
    </xf>
    <xf numFmtId="39" fontId="41" fillId="33" borderId="0" xfId="0" applyFont="1" applyFill="1" applyAlignment="1">
      <alignment horizontal="left"/>
    </xf>
    <xf numFmtId="39" fontId="40" fillId="34" borderId="0" xfId="0" applyFont="1" applyFill="1" applyAlignment="1">
      <alignment horizontal="left" indent="1"/>
    </xf>
    <xf numFmtId="39" fontId="29" fillId="33" borderId="0" xfId="0" applyFont="1" applyFill="1" applyAlignment="1">
      <alignment horizontal="left" vertical="center" indent="3"/>
    </xf>
    <xf numFmtId="39" fontId="29" fillId="0" borderId="0" xfId="0" applyFont="1" applyAlignment="1">
      <alignment horizontal="left" vertical="center" indent="3"/>
    </xf>
    <xf numFmtId="39" fontId="32" fillId="33" borderId="0" xfId="0" applyFont="1" applyFill="1" applyAlignment="1">
      <alignment horizontal="left" vertical="center" indent="3"/>
    </xf>
    <xf numFmtId="4" fontId="32" fillId="33" borderId="0" xfId="46" applyNumberFormat="1" applyFont="1" applyFill="1" applyAlignment="1">
      <alignment horizontal="left" vertical="center" wrapText="1" indent="3"/>
    </xf>
    <xf numFmtId="164" fontId="29" fillId="33" borderId="0" xfId="0" applyNumberFormat="1" applyFont="1" applyFill="1" applyAlignment="1">
      <alignment horizontal="left" vertical="center" indent="3"/>
    </xf>
  </cellXfs>
  <cellStyles count="131">
    <cellStyle name="20% - Accent1" xfId="18" builtinId="30" customBuiltin="1"/>
    <cellStyle name="20% - Accent1 2" xfId="49" xr:uid="{00000000-0005-0000-0000-000001000000}"/>
    <cellStyle name="20% - Accent1 2 2" xfId="102" xr:uid="{00000000-0005-0000-0000-000002000000}"/>
    <cellStyle name="20% - Accent1 2 3" xfId="76" xr:uid="{00000000-0005-0000-0000-000003000000}"/>
    <cellStyle name="20% - Accent1 3" xfId="89" xr:uid="{00000000-0005-0000-0000-000004000000}"/>
    <cellStyle name="20% - Accent1 4" xfId="63" xr:uid="{00000000-0005-0000-0000-000005000000}"/>
    <cellStyle name="20% - Accent1 5" xfId="115" xr:uid="{00000000-0005-0000-0000-000006000000}"/>
    <cellStyle name="20% - Accent2" xfId="22" builtinId="34" customBuiltin="1"/>
    <cellStyle name="20% - Accent2 2" xfId="51" xr:uid="{00000000-0005-0000-0000-000008000000}"/>
    <cellStyle name="20% - Accent2 2 2" xfId="104" xr:uid="{00000000-0005-0000-0000-000009000000}"/>
    <cellStyle name="20% - Accent2 2 3" xfId="78" xr:uid="{00000000-0005-0000-0000-00000A000000}"/>
    <cellStyle name="20% - Accent2 3" xfId="91" xr:uid="{00000000-0005-0000-0000-00000B000000}"/>
    <cellStyle name="20% - Accent2 4" xfId="65" xr:uid="{00000000-0005-0000-0000-00000C000000}"/>
    <cellStyle name="20% - Accent2 5" xfId="117" xr:uid="{00000000-0005-0000-0000-00000D000000}"/>
    <cellStyle name="20% - Accent3" xfId="26" builtinId="38" customBuiltin="1"/>
    <cellStyle name="20% - Accent3 2" xfId="53" xr:uid="{00000000-0005-0000-0000-00000F000000}"/>
    <cellStyle name="20% - Accent3 2 2" xfId="106" xr:uid="{00000000-0005-0000-0000-000010000000}"/>
    <cellStyle name="20% - Accent3 2 3" xfId="80" xr:uid="{00000000-0005-0000-0000-000011000000}"/>
    <cellStyle name="20% - Accent3 3" xfId="93" xr:uid="{00000000-0005-0000-0000-000012000000}"/>
    <cellStyle name="20% - Accent3 4" xfId="67" xr:uid="{00000000-0005-0000-0000-000013000000}"/>
    <cellStyle name="20% - Accent3 5" xfId="119" xr:uid="{00000000-0005-0000-0000-000014000000}"/>
    <cellStyle name="20% - Accent4" xfId="30" builtinId="42" customBuiltin="1"/>
    <cellStyle name="20% - Accent4 2" xfId="55" xr:uid="{00000000-0005-0000-0000-000016000000}"/>
    <cellStyle name="20% - Accent4 2 2" xfId="108" xr:uid="{00000000-0005-0000-0000-000017000000}"/>
    <cellStyle name="20% - Accent4 2 3" xfId="82" xr:uid="{00000000-0005-0000-0000-000018000000}"/>
    <cellStyle name="20% - Accent4 3" xfId="95" xr:uid="{00000000-0005-0000-0000-000019000000}"/>
    <cellStyle name="20% - Accent4 4" xfId="69" xr:uid="{00000000-0005-0000-0000-00001A000000}"/>
    <cellStyle name="20% - Accent4 5" xfId="121" xr:uid="{00000000-0005-0000-0000-00001B000000}"/>
    <cellStyle name="20% - Accent5" xfId="34" builtinId="46" customBuiltin="1"/>
    <cellStyle name="20% - Accent5 2" xfId="57" xr:uid="{00000000-0005-0000-0000-00001D000000}"/>
    <cellStyle name="20% - Accent5 2 2" xfId="110" xr:uid="{00000000-0005-0000-0000-00001E000000}"/>
    <cellStyle name="20% - Accent5 2 3" xfId="84" xr:uid="{00000000-0005-0000-0000-00001F000000}"/>
    <cellStyle name="20% - Accent5 3" xfId="97" xr:uid="{00000000-0005-0000-0000-000020000000}"/>
    <cellStyle name="20% - Accent5 4" xfId="71" xr:uid="{00000000-0005-0000-0000-000021000000}"/>
    <cellStyle name="20% - Accent5 5" xfId="123" xr:uid="{00000000-0005-0000-0000-000022000000}"/>
    <cellStyle name="20% - Accent6" xfId="38" builtinId="50" customBuiltin="1"/>
    <cellStyle name="20% - Accent6 2" xfId="59" xr:uid="{00000000-0005-0000-0000-000024000000}"/>
    <cellStyle name="20% - Accent6 2 2" xfId="112" xr:uid="{00000000-0005-0000-0000-000025000000}"/>
    <cellStyle name="20% - Accent6 2 3" xfId="86" xr:uid="{00000000-0005-0000-0000-000026000000}"/>
    <cellStyle name="20% - Accent6 3" xfId="99" xr:uid="{00000000-0005-0000-0000-000027000000}"/>
    <cellStyle name="20% - Accent6 4" xfId="73" xr:uid="{00000000-0005-0000-0000-000028000000}"/>
    <cellStyle name="20% - Accent6 5" xfId="125" xr:uid="{00000000-0005-0000-0000-000029000000}"/>
    <cellStyle name="40% - Accent1" xfId="19" builtinId="31" customBuiltin="1"/>
    <cellStyle name="40% - Accent1 2" xfId="50" xr:uid="{00000000-0005-0000-0000-00002B000000}"/>
    <cellStyle name="40% - Accent1 2 2" xfId="103" xr:uid="{00000000-0005-0000-0000-00002C000000}"/>
    <cellStyle name="40% - Accent1 2 3" xfId="77" xr:uid="{00000000-0005-0000-0000-00002D000000}"/>
    <cellStyle name="40% - Accent1 3" xfId="90" xr:uid="{00000000-0005-0000-0000-00002E000000}"/>
    <cellStyle name="40% - Accent1 4" xfId="64" xr:uid="{00000000-0005-0000-0000-00002F000000}"/>
    <cellStyle name="40% - Accent1 5" xfId="116" xr:uid="{00000000-0005-0000-0000-000030000000}"/>
    <cellStyle name="40% - Accent2" xfId="23" builtinId="35" customBuiltin="1"/>
    <cellStyle name="40% - Accent2 2" xfId="52" xr:uid="{00000000-0005-0000-0000-000032000000}"/>
    <cellStyle name="40% - Accent2 2 2" xfId="105" xr:uid="{00000000-0005-0000-0000-000033000000}"/>
    <cellStyle name="40% - Accent2 2 3" xfId="79" xr:uid="{00000000-0005-0000-0000-000034000000}"/>
    <cellStyle name="40% - Accent2 3" xfId="92" xr:uid="{00000000-0005-0000-0000-000035000000}"/>
    <cellStyle name="40% - Accent2 4" xfId="66" xr:uid="{00000000-0005-0000-0000-000036000000}"/>
    <cellStyle name="40% - Accent2 5" xfId="118" xr:uid="{00000000-0005-0000-0000-000037000000}"/>
    <cellStyle name="40% - Accent3" xfId="27" builtinId="39" customBuiltin="1"/>
    <cellStyle name="40% - Accent3 2" xfId="54" xr:uid="{00000000-0005-0000-0000-000039000000}"/>
    <cellStyle name="40% - Accent3 2 2" xfId="107" xr:uid="{00000000-0005-0000-0000-00003A000000}"/>
    <cellStyle name="40% - Accent3 2 3" xfId="81" xr:uid="{00000000-0005-0000-0000-00003B000000}"/>
    <cellStyle name="40% - Accent3 3" xfId="94" xr:uid="{00000000-0005-0000-0000-00003C000000}"/>
    <cellStyle name="40% - Accent3 4" xfId="68" xr:uid="{00000000-0005-0000-0000-00003D000000}"/>
    <cellStyle name="40% - Accent3 5" xfId="120" xr:uid="{00000000-0005-0000-0000-00003E000000}"/>
    <cellStyle name="40% - Accent4" xfId="31" builtinId="43" customBuiltin="1"/>
    <cellStyle name="40% - Accent4 2" xfId="56" xr:uid="{00000000-0005-0000-0000-000040000000}"/>
    <cellStyle name="40% - Accent4 2 2" xfId="109" xr:uid="{00000000-0005-0000-0000-000041000000}"/>
    <cellStyle name="40% - Accent4 2 3" xfId="83" xr:uid="{00000000-0005-0000-0000-000042000000}"/>
    <cellStyle name="40% - Accent4 3" xfId="96" xr:uid="{00000000-0005-0000-0000-000043000000}"/>
    <cellStyle name="40% - Accent4 4" xfId="70" xr:uid="{00000000-0005-0000-0000-000044000000}"/>
    <cellStyle name="40% - Accent4 5" xfId="122" xr:uid="{00000000-0005-0000-0000-000045000000}"/>
    <cellStyle name="40% - Accent5" xfId="35" builtinId="47" customBuiltin="1"/>
    <cellStyle name="40% - Accent5 2" xfId="58" xr:uid="{00000000-0005-0000-0000-000047000000}"/>
    <cellStyle name="40% - Accent5 2 2" xfId="111" xr:uid="{00000000-0005-0000-0000-000048000000}"/>
    <cellStyle name="40% - Accent5 2 3" xfId="85" xr:uid="{00000000-0005-0000-0000-000049000000}"/>
    <cellStyle name="40% - Accent5 3" xfId="98" xr:uid="{00000000-0005-0000-0000-00004A000000}"/>
    <cellStyle name="40% - Accent5 4" xfId="72" xr:uid="{00000000-0005-0000-0000-00004B000000}"/>
    <cellStyle name="40% - Accent5 5" xfId="124" xr:uid="{00000000-0005-0000-0000-00004C000000}"/>
    <cellStyle name="40% - Accent6" xfId="39" builtinId="51" customBuiltin="1"/>
    <cellStyle name="40% - Accent6 2" xfId="60" xr:uid="{00000000-0005-0000-0000-00004E000000}"/>
    <cellStyle name="40% - Accent6 2 2" xfId="113" xr:uid="{00000000-0005-0000-0000-00004F000000}"/>
    <cellStyle name="40% - Accent6 2 3" xfId="87" xr:uid="{00000000-0005-0000-0000-000050000000}"/>
    <cellStyle name="40% - Accent6 3" xfId="100" xr:uid="{00000000-0005-0000-0000-000051000000}"/>
    <cellStyle name="40% - Accent6 4" xfId="74" xr:uid="{00000000-0005-0000-0000-000052000000}"/>
    <cellStyle name="40% - Accent6 5" xfId="126" xr:uid="{00000000-0005-0000-0000-000053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ollowed Hyperlink" xfId="42" builtinId="9" customBuiltin="1"/>
    <cellStyle name="Followed Hyperlink 2" xfId="43" xr:uid="{00000000-0005-0000-0000-000065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5" xr:uid="{00000000-0005-0000-0000-00006C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 xr:uid="{00000000-0005-0000-0000-000071000000}"/>
    <cellStyle name="Normal 2 2" xfId="128" xr:uid="{00000000-0005-0000-0000-000072000000}"/>
    <cellStyle name="Normal 3" xfId="47" xr:uid="{00000000-0005-0000-0000-000073000000}"/>
    <cellStyle name="Normal 3 2" xfId="129" xr:uid="{00000000-0005-0000-0000-000074000000}"/>
    <cellStyle name="Normal 4" xfId="41" xr:uid="{00000000-0005-0000-0000-000075000000}"/>
    <cellStyle name="Normal 4 2" xfId="61" xr:uid="{00000000-0005-0000-0000-000076000000}"/>
    <cellStyle name="Normal 4 3" xfId="127" xr:uid="{00000000-0005-0000-0000-000077000000}"/>
    <cellStyle name="Note 2" xfId="48" xr:uid="{00000000-0005-0000-0000-000078000000}"/>
    <cellStyle name="Note 2 2" xfId="62" xr:uid="{00000000-0005-0000-0000-000079000000}"/>
    <cellStyle name="Note 2 2 2" xfId="114" xr:uid="{00000000-0005-0000-0000-00007A000000}"/>
    <cellStyle name="Note 2 2 3" xfId="88" xr:uid="{00000000-0005-0000-0000-00007B000000}"/>
    <cellStyle name="Note 2 3" xfId="101" xr:uid="{00000000-0005-0000-0000-00007C000000}"/>
    <cellStyle name="Note 2 4" xfId="75" xr:uid="{00000000-0005-0000-0000-00007D000000}"/>
    <cellStyle name="Note 2 5" xfId="130" xr:uid="{00000000-0005-0000-0000-00007E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8"/>
  <sheetViews>
    <sheetView tabSelected="1" view="pageLayout" zoomScale="85" zoomScaleNormal="125" zoomScalePageLayoutView="85" workbookViewId="0">
      <selection activeCell="J78" sqref="J78:J80"/>
    </sheetView>
  </sheetViews>
  <sheetFormatPr defaultColWidth="9.140625" defaultRowHeight="12.95"/>
  <cols>
    <col min="1" max="1" width="9.140625" style="5" customWidth="1"/>
    <col min="2" max="2" width="9.140625" style="5"/>
    <col min="3" max="3" width="44.28515625" style="5" customWidth="1"/>
    <col min="4" max="4" width="14.28515625" style="5" customWidth="1"/>
    <col min="5" max="5" width="1.42578125" style="5" customWidth="1"/>
    <col min="6" max="6" width="13.85546875" style="5" customWidth="1"/>
    <col min="7" max="7" width="1.85546875" style="5" customWidth="1"/>
    <col min="8" max="8" width="15.140625" style="5" customWidth="1"/>
    <col min="9" max="9" width="2.28515625" style="5" customWidth="1"/>
    <col min="10" max="10" width="15.140625" style="5" customWidth="1"/>
    <col min="11" max="11" width="1.7109375" style="5" customWidth="1"/>
    <col min="12" max="12" width="12.7109375" style="5" customWidth="1"/>
    <col min="13" max="13" width="1.85546875" style="5" customWidth="1"/>
    <col min="14" max="14" width="13.28515625" style="5" customWidth="1"/>
    <col min="15" max="15" width="2.140625" style="5" customWidth="1"/>
    <col min="16" max="16" width="14.140625" style="5" customWidth="1"/>
    <col min="17" max="17" width="1.85546875" style="5" customWidth="1"/>
    <col min="18" max="18" width="15.28515625" style="5" customWidth="1"/>
    <col min="19" max="19" width="1.5703125" style="5" customWidth="1"/>
    <col min="20" max="20" width="13.28515625" style="6" customWidth="1"/>
    <col min="21" max="21" width="2" style="5" customWidth="1"/>
    <col min="22" max="16384" width="9.140625" style="5"/>
  </cols>
  <sheetData>
    <row r="1" spans="1:20" s="2" customFormat="1">
      <c r="A1" s="1" t="s">
        <v>0</v>
      </c>
      <c r="T1" s="3"/>
    </row>
    <row r="2" spans="1:20" s="2" customFormat="1">
      <c r="A2" s="1" t="s">
        <v>1</v>
      </c>
      <c r="B2" s="39"/>
      <c r="C2" s="39"/>
      <c r="D2" s="39"/>
      <c r="E2" s="39"/>
      <c r="T2" s="3"/>
    </row>
    <row r="3" spans="1:20" s="2" customFormat="1">
      <c r="A3" s="1" t="s">
        <v>2</v>
      </c>
      <c r="T3" s="3"/>
    </row>
    <row r="4" spans="1:20">
      <c r="A4" s="4" t="s">
        <v>3</v>
      </c>
    </row>
    <row r="5" spans="1:20">
      <c r="A5" s="1" t="s">
        <v>4</v>
      </c>
    </row>
    <row r="6" spans="1:20">
      <c r="A6" s="2" t="s">
        <v>5</v>
      </c>
      <c r="F6" s="2"/>
      <c r="G6" s="2"/>
      <c r="H6" s="7"/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>
      <c r="A7" s="2"/>
      <c r="F7" s="2"/>
      <c r="G7" s="2"/>
      <c r="H7" s="7" t="s">
        <v>6</v>
      </c>
      <c r="I7" s="7"/>
      <c r="J7" s="7" t="s">
        <v>7</v>
      </c>
      <c r="K7" s="2"/>
      <c r="L7" s="2"/>
      <c r="M7" s="2"/>
      <c r="N7" s="2"/>
      <c r="O7" s="2"/>
      <c r="P7" s="2"/>
      <c r="Q7" s="2"/>
      <c r="R7" s="2"/>
      <c r="S7" s="2"/>
      <c r="T7" s="3"/>
    </row>
    <row r="8" spans="1:20">
      <c r="F8" s="7" t="s">
        <v>6</v>
      </c>
      <c r="G8" s="7"/>
      <c r="H8" s="7" t="s">
        <v>8</v>
      </c>
      <c r="I8" s="7"/>
      <c r="J8" s="7" t="s">
        <v>8</v>
      </c>
      <c r="K8" s="2"/>
      <c r="L8" s="7"/>
      <c r="M8" s="2"/>
      <c r="N8" s="2"/>
      <c r="O8" s="2"/>
      <c r="P8" s="2"/>
      <c r="Q8" s="2"/>
      <c r="R8" s="7"/>
      <c r="S8" s="2"/>
      <c r="T8" s="8"/>
    </row>
    <row r="9" spans="1:20">
      <c r="F9" s="7" t="s">
        <v>9</v>
      </c>
      <c r="G9" s="7"/>
      <c r="H9" s="7" t="s">
        <v>10</v>
      </c>
      <c r="I9" s="7"/>
      <c r="J9" s="7" t="s">
        <v>10</v>
      </c>
      <c r="K9" s="2"/>
      <c r="L9" s="7" t="s">
        <v>11</v>
      </c>
      <c r="M9" s="2"/>
      <c r="N9" s="7" t="s">
        <v>12</v>
      </c>
      <c r="O9" s="2"/>
      <c r="P9" s="7" t="s">
        <v>12</v>
      </c>
      <c r="Q9" s="2"/>
      <c r="R9" s="7"/>
      <c r="S9" s="2"/>
      <c r="T9" s="8" t="s">
        <v>13</v>
      </c>
    </row>
    <row r="10" spans="1:20" ht="12.75" customHeight="1">
      <c r="F10" s="9" t="s">
        <v>14</v>
      </c>
      <c r="G10" s="10"/>
      <c r="H10" s="11" t="s">
        <v>15</v>
      </c>
      <c r="I10" s="10"/>
      <c r="J10" s="11" t="s">
        <v>15</v>
      </c>
      <c r="K10" s="12"/>
      <c r="L10" s="9" t="s">
        <v>16</v>
      </c>
      <c r="M10" s="2"/>
      <c r="N10" s="13" t="s">
        <v>17</v>
      </c>
      <c r="O10" s="2"/>
      <c r="P10" s="13" t="s">
        <v>18</v>
      </c>
      <c r="Q10" s="2"/>
      <c r="R10" s="13" t="s">
        <v>19</v>
      </c>
      <c r="S10" s="2"/>
      <c r="T10" s="14" t="s">
        <v>20</v>
      </c>
    </row>
    <row r="11" spans="1:20" ht="8.25" customHeight="1">
      <c r="F11" s="10"/>
      <c r="G11" s="10"/>
      <c r="H11" s="15"/>
      <c r="I11" s="15"/>
      <c r="J11" s="15"/>
      <c r="K11" s="12"/>
      <c r="L11" s="10"/>
      <c r="M11" s="2"/>
      <c r="N11" s="7"/>
      <c r="O11" s="2"/>
      <c r="P11" s="7"/>
      <c r="Q11" s="2"/>
      <c r="R11" s="7"/>
      <c r="S11" s="2"/>
      <c r="T11" s="8"/>
    </row>
    <row r="12" spans="1:20" ht="15.4">
      <c r="A12" s="54" t="s">
        <v>21</v>
      </c>
    </row>
    <row r="13" spans="1:20">
      <c r="A13" s="16"/>
    </row>
    <row r="14" spans="1:20" ht="14.1">
      <c r="A14" s="49" t="s">
        <v>22</v>
      </c>
      <c r="B14" s="50"/>
      <c r="C14" s="49"/>
      <c r="D14" s="49"/>
      <c r="E14" s="49"/>
      <c r="F14" s="57">
        <v>734218.33</v>
      </c>
    </row>
    <row r="15" spans="1:20" ht="6" customHeight="1">
      <c r="A15" s="16"/>
      <c r="C15" s="16"/>
      <c r="D15" s="16"/>
      <c r="E15" s="16"/>
    </row>
    <row r="16" spans="1:20" ht="14.25" customHeight="1">
      <c r="A16" s="16"/>
      <c r="C16" s="16"/>
      <c r="D16" s="16"/>
      <c r="E16" s="16"/>
    </row>
    <row r="17" spans="1:20" ht="5.25" customHeight="1">
      <c r="A17" s="16"/>
      <c r="C17" s="16"/>
      <c r="D17" s="16"/>
      <c r="E17" s="16"/>
    </row>
    <row r="18" spans="1:20" ht="14.1">
      <c r="A18" s="67" t="s">
        <v>23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</row>
    <row r="19" spans="1:20" ht="9.75" customHeigh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</row>
    <row r="20" spans="1:20">
      <c r="A20" s="17" t="s">
        <v>24</v>
      </c>
      <c r="B20" s="20"/>
      <c r="C20" s="20"/>
      <c r="D20" s="20"/>
      <c r="E20" s="2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/>
    </row>
    <row r="21" spans="1:20" ht="5.25" customHeight="1">
      <c r="A21" s="17"/>
      <c r="B21" s="20"/>
      <c r="C21" s="20"/>
      <c r="D21" s="20"/>
      <c r="E21" s="2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</row>
    <row r="22" spans="1:20">
      <c r="A22" s="17" t="s">
        <v>25</v>
      </c>
      <c r="B22" s="20"/>
      <c r="C22" s="20"/>
      <c r="D22" s="20"/>
      <c r="E22" s="20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</row>
    <row r="23" spans="1:20" ht="6.75" customHeight="1">
      <c r="A23" s="17"/>
      <c r="B23" s="20"/>
      <c r="C23" s="20"/>
      <c r="D23" s="20"/>
      <c r="E23" s="2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/>
    </row>
    <row r="24" spans="1:20">
      <c r="A24" s="17" t="s">
        <v>26</v>
      </c>
      <c r="B24" s="20"/>
      <c r="C24" s="20"/>
      <c r="D24" s="20"/>
      <c r="E24" s="20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>
      <c r="A25" s="42" t="s">
        <v>27</v>
      </c>
      <c r="B25" s="20"/>
      <c r="C25" s="20"/>
      <c r="D25" s="20"/>
      <c r="E25" s="20"/>
      <c r="F25" s="18">
        <v>22297.51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9" customHeight="1">
      <c r="A26" s="42"/>
      <c r="B26" s="20"/>
      <c r="C26" s="20"/>
      <c r="D26" s="20"/>
      <c r="E26" s="20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</row>
    <row r="27" spans="1:20">
      <c r="A27" s="17" t="s">
        <v>28</v>
      </c>
      <c r="B27" s="20"/>
      <c r="C27" s="20"/>
      <c r="D27" s="20"/>
      <c r="E27" s="20"/>
      <c r="F27" s="18">
        <v>50000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9"/>
    </row>
    <row r="28" spans="1:20" ht="7.5" customHeight="1">
      <c r="A28" s="42"/>
      <c r="B28" s="20"/>
      <c r="C28" s="20"/>
      <c r="D28" s="20"/>
      <c r="E28" s="20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9"/>
    </row>
    <row r="29" spans="1:20">
      <c r="A29" s="43" t="s">
        <v>29</v>
      </c>
      <c r="B29" s="20"/>
      <c r="C29" s="20"/>
      <c r="D29" s="20"/>
      <c r="E29" s="2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9"/>
    </row>
    <row r="30" spans="1:20" ht="6.75" customHeight="1">
      <c r="A30" s="44"/>
      <c r="B30" s="20"/>
      <c r="C30" s="20"/>
      <c r="D30" s="20"/>
      <c r="E30" s="20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/>
    </row>
    <row r="31" spans="1:20">
      <c r="A31" s="43" t="s">
        <v>30</v>
      </c>
      <c r="B31" s="20"/>
      <c r="C31" s="20"/>
      <c r="D31" s="20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9"/>
    </row>
    <row r="32" spans="1:20" ht="4.5" customHeight="1">
      <c r="A32" s="23"/>
      <c r="B32" s="20"/>
      <c r="C32" s="20"/>
      <c r="D32" s="20"/>
      <c r="E32" s="20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</row>
    <row r="33" spans="1:20" ht="14.1">
      <c r="A33" s="51"/>
      <c r="B33" s="52"/>
      <c r="C33" s="53" t="s">
        <v>31</v>
      </c>
      <c r="D33" s="53"/>
      <c r="E33" s="53"/>
      <c r="F33" s="58">
        <f>SUM(F18:F32)</f>
        <v>72297.509999999995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9"/>
    </row>
    <row r="34" spans="1:20" ht="3.75" customHeight="1">
      <c r="A34" s="45"/>
      <c r="B34" s="21"/>
      <c r="C34" s="21"/>
      <c r="D34" s="21"/>
      <c r="E34" s="21"/>
    </row>
    <row r="35" spans="1:20">
      <c r="A35" s="45"/>
      <c r="B35" s="21"/>
      <c r="C35" s="21"/>
      <c r="D35" s="21"/>
      <c r="E35" s="21"/>
    </row>
    <row r="36" spans="1:20" ht="5.25" customHeight="1"/>
    <row r="37" spans="1:20" ht="14.65" thickBot="1">
      <c r="A37" s="68" t="s">
        <v>32</v>
      </c>
      <c r="B37" s="48"/>
      <c r="C37" s="48"/>
      <c r="D37" s="48"/>
      <c r="E37" s="48"/>
      <c r="F37" s="59">
        <f>SUM(F14+F33)</f>
        <v>806515.84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/>
    </row>
    <row r="38" spans="1:20" ht="5.25" customHeight="1" thickTop="1"/>
    <row r="39" spans="1:20" ht="20.25" customHeight="1"/>
    <row r="40" spans="1:20" ht="6" customHeight="1"/>
    <row r="41" spans="1:20" ht="15.4">
      <c r="A41" s="54" t="s">
        <v>33</v>
      </c>
    </row>
    <row r="42" spans="1:20">
      <c r="A42" s="16"/>
      <c r="F42" s="28"/>
      <c r="G42" s="28"/>
    </row>
    <row r="43" spans="1:20">
      <c r="A43" s="24" t="s">
        <v>34</v>
      </c>
      <c r="F43" s="60">
        <v>100885</v>
      </c>
      <c r="G43" s="29"/>
      <c r="L43" s="5">
        <f>SUM(L46:L52)</f>
        <v>0</v>
      </c>
      <c r="N43" s="5">
        <f>SUM(N46:N52)</f>
        <v>12444.919999999998</v>
      </c>
      <c r="P43" s="5">
        <f>SUM(P46:P52)</f>
        <v>81272.97</v>
      </c>
      <c r="R43" s="5">
        <f>SUM(F43-L43-P43)</f>
        <v>19612.03</v>
      </c>
      <c r="T43" s="6">
        <f>SUM(P43+L43)/(F43)</f>
        <v>0.80560013877186898</v>
      </c>
    </row>
    <row r="44" spans="1:20" ht="5.25" customHeight="1">
      <c r="A44" s="24"/>
      <c r="F44" s="29"/>
      <c r="G44" s="29"/>
    </row>
    <row r="45" spans="1:20" ht="15" customHeight="1">
      <c r="A45" s="40" t="s">
        <v>35</v>
      </c>
      <c r="F45" s="29"/>
      <c r="G45" s="29"/>
    </row>
    <row r="46" spans="1:20">
      <c r="A46" s="31" t="s">
        <v>36</v>
      </c>
      <c r="B46" s="21"/>
      <c r="C46" s="21"/>
      <c r="D46" s="21"/>
      <c r="E46" s="21"/>
      <c r="F46" s="21"/>
      <c r="G46" s="27"/>
      <c r="H46" s="27">
        <v>41879</v>
      </c>
      <c r="I46" s="27"/>
      <c r="J46" s="27"/>
      <c r="K46" s="21"/>
      <c r="L46" s="21"/>
      <c r="M46" s="21"/>
      <c r="N46" s="21">
        <v>3924.23</v>
      </c>
      <c r="O46" s="21"/>
      <c r="P46" s="21">
        <v>34480</v>
      </c>
      <c r="Q46" s="21"/>
      <c r="R46" s="21"/>
    </row>
    <row r="47" spans="1:20">
      <c r="A47" s="37" t="s">
        <v>37</v>
      </c>
      <c r="B47" s="21"/>
      <c r="C47" s="21"/>
      <c r="D47" s="21"/>
      <c r="E47" s="21"/>
      <c r="F47" s="21"/>
      <c r="G47" s="27"/>
      <c r="H47" s="27">
        <v>14909</v>
      </c>
      <c r="I47" s="27"/>
      <c r="J47" s="27"/>
      <c r="K47" s="21"/>
      <c r="L47" s="21"/>
      <c r="M47" s="21"/>
      <c r="N47" s="21">
        <v>1471.59</v>
      </c>
      <c r="O47" s="21"/>
      <c r="P47" s="21">
        <v>12930.02</v>
      </c>
      <c r="Q47" s="21"/>
      <c r="R47" s="21"/>
    </row>
    <row r="48" spans="1:20">
      <c r="A48" s="31" t="s">
        <v>38</v>
      </c>
      <c r="B48" s="21"/>
      <c r="C48" s="21"/>
      <c r="D48" s="21"/>
      <c r="E48" s="21"/>
      <c r="F48" s="21"/>
      <c r="G48" s="27"/>
      <c r="H48" s="27">
        <v>16523</v>
      </c>
      <c r="I48" s="27"/>
      <c r="J48" s="27"/>
      <c r="K48" s="21"/>
      <c r="L48" s="21"/>
      <c r="M48" s="21"/>
      <c r="N48" s="21">
        <v>1535.16</v>
      </c>
      <c r="O48" s="21"/>
      <c r="P48" s="21">
        <v>13459.49</v>
      </c>
      <c r="Q48" s="21"/>
      <c r="R48" s="21"/>
    </row>
    <row r="49" spans="1:20">
      <c r="A49" s="37" t="s">
        <v>39</v>
      </c>
      <c r="B49" s="21"/>
      <c r="C49" s="21"/>
      <c r="D49" s="21"/>
      <c r="E49" s="21"/>
      <c r="F49" s="21"/>
      <c r="G49" s="27"/>
      <c r="H49" s="27">
        <v>5882</v>
      </c>
      <c r="I49" s="27"/>
      <c r="J49" s="27"/>
      <c r="K49" s="21"/>
      <c r="L49" s="21"/>
      <c r="M49" s="21"/>
      <c r="N49" s="21">
        <v>575.66999999999996</v>
      </c>
      <c r="O49" s="21"/>
      <c r="P49" s="21">
        <v>5047.3100000000004</v>
      </c>
      <c r="Q49" s="21"/>
      <c r="R49" s="21"/>
    </row>
    <row r="50" spans="1:20">
      <c r="A50" s="31" t="s">
        <v>40</v>
      </c>
      <c r="B50" s="21"/>
      <c r="C50" s="21"/>
      <c r="D50" s="21"/>
      <c r="E50" s="21"/>
      <c r="F50" s="21"/>
      <c r="G50" s="27"/>
      <c r="H50" s="27">
        <v>8271</v>
      </c>
      <c r="I50" s="27"/>
      <c r="J50" s="27"/>
      <c r="K50" s="21"/>
      <c r="L50" s="21"/>
      <c r="M50" s="21"/>
      <c r="N50" s="21">
        <v>2517.08</v>
      </c>
      <c r="O50" s="21"/>
      <c r="P50" s="21">
        <v>5077.75</v>
      </c>
      <c r="Q50" s="21"/>
      <c r="R50" s="21"/>
    </row>
    <row r="51" spans="1:20">
      <c r="A51" s="31" t="s">
        <v>41</v>
      </c>
      <c r="B51" s="21"/>
      <c r="C51" s="21"/>
      <c r="D51" s="21"/>
      <c r="E51" s="21"/>
      <c r="F51" s="21"/>
      <c r="G51" s="27"/>
      <c r="H51" s="27">
        <v>4250</v>
      </c>
      <c r="I51" s="27"/>
      <c r="J51" s="27"/>
      <c r="K51" s="21"/>
      <c r="L51" s="21"/>
      <c r="M51" s="21"/>
      <c r="N51" s="21">
        <f>12444.92-SUM(N46:N50)-N52</f>
        <v>1289.8200000000006</v>
      </c>
      <c r="O51" s="21"/>
      <c r="P51" s="21">
        <f>81272.97-SUM(P46:P50)-P52</f>
        <v>2889.8299999999945</v>
      </c>
      <c r="Q51" s="21"/>
      <c r="R51" s="21"/>
    </row>
    <row r="52" spans="1:20">
      <c r="A52" s="40" t="s">
        <v>42</v>
      </c>
      <c r="B52" s="21"/>
      <c r="C52" s="21"/>
      <c r="D52" s="21"/>
      <c r="E52" s="21"/>
      <c r="F52" s="21"/>
      <c r="G52" s="27"/>
      <c r="H52" s="27">
        <v>9171</v>
      </c>
      <c r="I52" s="27"/>
      <c r="J52" s="27"/>
      <c r="K52" s="21"/>
      <c r="L52" s="21"/>
      <c r="M52" s="21"/>
      <c r="N52" s="21">
        <v>1131.3699999999999</v>
      </c>
      <c r="O52" s="21"/>
      <c r="P52" s="21">
        <v>7388.57</v>
      </c>
      <c r="Q52" s="21"/>
      <c r="R52" s="21"/>
    </row>
    <row r="53" spans="1:20" ht="6" customHeight="1">
      <c r="A53" s="40"/>
      <c r="B53" s="21"/>
      <c r="C53" s="21"/>
      <c r="D53" s="21"/>
      <c r="E53" s="21"/>
      <c r="F53" s="21"/>
      <c r="G53" s="27"/>
      <c r="H53" s="27"/>
      <c r="I53" s="27"/>
      <c r="J53" s="27"/>
      <c r="K53" s="21"/>
      <c r="L53" s="21"/>
      <c r="M53" s="21"/>
      <c r="N53" s="21"/>
      <c r="O53" s="21"/>
      <c r="P53" s="21"/>
      <c r="Q53" s="21"/>
      <c r="R53" s="21"/>
    </row>
    <row r="54" spans="1:20">
      <c r="A54" s="40"/>
      <c r="B54" s="21"/>
      <c r="C54" s="21"/>
      <c r="D54" s="21"/>
      <c r="E54" s="21"/>
      <c r="F54" s="21"/>
      <c r="G54" s="27"/>
      <c r="H54" s="27"/>
      <c r="I54" s="27"/>
      <c r="J54" s="27"/>
      <c r="K54" s="21"/>
      <c r="L54" s="21"/>
      <c r="M54" s="21"/>
      <c r="N54" s="21"/>
      <c r="O54" s="21"/>
      <c r="P54" s="21"/>
      <c r="Q54" s="21"/>
      <c r="R54" s="21"/>
    </row>
    <row r="55" spans="1:20" ht="4.5" customHeight="1">
      <c r="A55" s="30"/>
      <c r="B55" s="21"/>
      <c r="C55" s="21"/>
      <c r="D55" s="21"/>
      <c r="E55" s="21"/>
      <c r="F55" s="21"/>
      <c r="G55" s="27"/>
      <c r="H55" s="27"/>
      <c r="I55" s="27"/>
      <c r="J55" s="27"/>
      <c r="K55" s="21"/>
      <c r="L55" s="21"/>
      <c r="M55" s="21"/>
      <c r="N55" s="21"/>
      <c r="O55" s="21"/>
      <c r="P55" s="21"/>
      <c r="Q55" s="21"/>
      <c r="R55" s="21"/>
    </row>
    <row r="56" spans="1:20" s="21" customFormat="1">
      <c r="A56" s="43" t="s">
        <v>43</v>
      </c>
      <c r="B56" s="20"/>
      <c r="C56" s="20"/>
      <c r="D56" s="20"/>
      <c r="E56" s="20"/>
      <c r="F56" s="61">
        <v>50000</v>
      </c>
      <c r="G56" s="38"/>
      <c r="H56" s="38"/>
      <c r="I56" s="38"/>
      <c r="J56" s="38"/>
      <c r="K56" s="18"/>
      <c r="L56" s="18">
        <f>SUM(L58:L63)</f>
        <v>0</v>
      </c>
      <c r="M56" s="18"/>
      <c r="N56" s="18">
        <f>SUM(N58:N63)</f>
        <v>3728</v>
      </c>
      <c r="O56" s="18"/>
      <c r="P56" s="18">
        <f>SUM(P58:P63)</f>
        <v>32755.72</v>
      </c>
      <c r="Q56" s="18"/>
      <c r="R56" s="18">
        <f>SUM(F56-L56-P56)</f>
        <v>17244.28</v>
      </c>
      <c r="S56" s="18"/>
      <c r="T56" s="19">
        <f>SUM(P56+L56)/(F56)</f>
        <v>0.65511439999999999</v>
      </c>
    </row>
    <row r="57" spans="1:20" s="21" customFormat="1" ht="5.25" customHeight="1">
      <c r="A57" s="22"/>
      <c r="B57" s="20"/>
      <c r="C57" s="20"/>
      <c r="D57" s="20"/>
      <c r="E57" s="20"/>
      <c r="F57" s="61"/>
      <c r="G57" s="38"/>
      <c r="H57" s="38"/>
      <c r="I57" s="38"/>
      <c r="J57" s="38"/>
      <c r="K57" s="18"/>
      <c r="L57" s="18"/>
      <c r="M57" s="18"/>
      <c r="N57" s="18"/>
      <c r="O57" s="18"/>
      <c r="P57" s="18"/>
      <c r="Q57" s="18"/>
      <c r="R57" s="18"/>
      <c r="S57" s="18"/>
      <c r="T57" s="19"/>
    </row>
    <row r="58" spans="1:20">
      <c r="A58" s="26" t="s">
        <v>36</v>
      </c>
      <c r="B58" s="20"/>
      <c r="C58" s="20"/>
      <c r="D58" s="20"/>
      <c r="E58" s="20"/>
      <c r="F58" s="18"/>
      <c r="G58" s="38"/>
      <c r="H58" s="38">
        <v>35371</v>
      </c>
      <c r="I58" s="38"/>
      <c r="J58" s="38"/>
      <c r="K58" s="18"/>
      <c r="L58" s="18"/>
      <c r="M58" s="18"/>
      <c r="N58" s="18">
        <v>2711.27</v>
      </c>
      <c r="O58" s="18"/>
      <c r="P58" s="18">
        <v>23822.35</v>
      </c>
      <c r="Q58" s="18"/>
      <c r="R58" s="18"/>
      <c r="S58" s="18"/>
      <c r="T58" s="19"/>
    </row>
    <row r="59" spans="1:20">
      <c r="A59" s="26" t="s">
        <v>44</v>
      </c>
      <c r="B59" s="20"/>
      <c r="C59" s="20"/>
      <c r="D59" s="20"/>
      <c r="E59" s="20"/>
      <c r="F59" s="18"/>
      <c r="G59" s="38"/>
      <c r="H59" s="38">
        <v>12592</v>
      </c>
      <c r="I59" s="38"/>
      <c r="J59" s="38"/>
      <c r="K59" s="18"/>
      <c r="L59" s="18"/>
      <c r="M59" s="18"/>
      <c r="N59" s="18">
        <v>1016.73</v>
      </c>
      <c r="O59" s="18"/>
      <c r="P59" s="18">
        <v>8933.3700000000008</v>
      </c>
      <c r="Q59" s="18"/>
      <c r="R59" s="18"/>
      <c r="S59" s="18"/>
      <c r="T59" s="19"/>
    </row>
    <row r="60" spans="1:20">
      <c r="A60" s="26" t="s">
        <v>38</v>
      </c>
      <c r="B60" s="20"/>
      <c r="C60" s="20"/>
      <c r="D60" s="20"/>
      <c r="E60" s="20"/>
      <c r="F60" s="18"/>
      <c r="G60" s="38"/>
      <c r="H60" s="38">
        <v>1502</v>
      </c>
      <c r="I60" s="38"/>
      <c r="J60" s="38"/>
      <c r="K60" s="18"/>
      <c r="L60" s="18"/>
      <c r="M60" s="18"/>
      <c r="N60" s="18">
        <v>0</v>
      </c>
      <c r="O60" s="18"/>
      <c r="P60" s="18">
        <v>0</v>
      </c>
      <c r="Q60" s="18"/>
      <c r="R60" s="18"/>
      <c r="S60" s="18"/>
      <c r="T60" s="19"/>
    </row>
    <row r="61" spans="1:20">
      <c r="A61" s="26" t="s">
        <v>45</v>
      </c>
      <c r="B61" s="20"/>
      <c r="C61" s="20"/>
      <c r="D61" s="20"/>
      <c r="E61" s="20"/>
      <c r="F61" s="18"/>
      <c r="G61" s="38"/>
      <c r="H61" s="38">
        <v>535</v>
      </c>
      <c r="I61" s="38"/>
      <c r="J61" s="38"/>
      <c r="K61" s="18"/>
      <c r="L61" s="18"/>
      <c r="M61" s="18"/>
      <c r="N61" s="18">
        <v>0</v>
      </c>
      <c r="O61" s="18"/>
      <c r="P61" s="18">
        <v>0</v>
      </c>
      <c r="Q61" s="18"/>
      <c r="R61" s="18"/>
      <c r="S61" s="18"/>
      <c r="T61" s="19"/>
    </row>
    <row r="62" spans="1:20">
      <c r="A62" s="26" t="s">
        <v>40</v>
      </c>
      <c r="B62" s="20"/>
      <c r="C62" s="20"/>
      <c r="D62" s="20"/>
      <c r="E62" s="20"/>
      <c r="F62" s="18"/>
      <c r="G62" s="38"/>
      <c r="H62" s="38"/>
      <c r="I62" s="38"/>
      <c r="J62" s="38"/>
      <c r="K62" s="18"/>
      <c r="L62" s="18"/>
      <c r="M62" s="18"/>
      <c r="N62" s="18"/>
      <c r="O62" s="18"/>
      <c r="P62" s="18"/>
      <c r="Q62" s="18"/>
      <c r="R62" s="18"/>
      <c r="S62" s="18"/>
      <c r="T62" s="19"/>
    </row>
    <row r="63" spans="1:20">
      <c r="A63" s="26" t="s">
        <v>41</v>
      </c>
      <c r="B63" s="20"/>
      <c r="C63" s="20"/>
      <c r="D63" s="20"/>
      <c r="E63" s="20"/>
      <c r="F63" s="18"/>
      <c r="G63" s="38"/>
      <c r="H63" s="38"/>
      <c r="I63" s="38"/>
      <c r="J63" s="38"/>
      <c r="K63" s="18"/>
      <c r="L63" s="18"/>
      <c r="M63" s="18"/>
      <c r="N63" s="18"/>
      <c r="O63" s="18"/>
      <c r="P63" s="18"/>
      <c r="Q63" s="18"/>
      <c r="R63" s="18"/>
      <c r="S63" s="18"/>
      <c r="T63" s="19"/>
    </row>
    <row r="64" spans="1:20">
      <c r="A64" s="41" t="s">
        <v>46</v>
      </c>
      <c r="B64" s="20"/>
      <c r="C64" s="20"/>
      <c r="D64" s="20"/>
      <c r="E64" s="20"/>
      <c r="F64" s="18"/>
      <c r="G64" s="38"/>
      <c r="H64" s="38"/>
      <c r="I64" s="38"/>
      <c r="J64" s="38"/>
      <c r="K64" s="18"/>
      <c r="L64" s="18"/>
      <c r="M64" s="18"/>
      <c r="N64" s="18"/>
      <c r="O64" s="18"/>
      <c r="P64" s="18"/>
      <c r="Q64" s="18"/>
      <c r="R64" s="18"/>
      <c r="S64" s="18"/>
      <c r="T64" s="19"/>
    </row>
    <row r="65" spans="1:20" ht="4.5" customHeight="1">
      <c r="A65" s="30"/>
      <c r="B65" s="21"/>
      <c r="C65" s="21"/>
      <c r="D65" s="21"/>
      <c r="E65" s="21"/>
      <c r="F65" s="21"/>
      <c r="G65" s="27"/>
      <c r="H65" s="27"/>
      <c r="I65" s="27"/>
      <c r="J65" s="27"/>
      <c r="K65" s="21"/>
      <c r="L65" s="21"/>
      <c r="M65" s="21"/>
      <c r="N65" s="21"/>
      <c r="O65" s="21"/>
      <c r="P65" s="21"/>
      <c r="Q65" s="21"/>
      <c r="R65" s="21"/>
    </row>
    <row r="66" spans="1:20" ht="15.75" customHeight="1">
      <c r="A66" s="30"/>
      <c r="B66" s="21"/>
      <c r="C66" s="21"/>
      <c r="D66" s="21"/>
      <c r="E66" s="21"/>
      <c r="F66" s="21"/>
      <c r="G66" s="27"/>
      <c r="H66" s="27"/>
      <c r="I66" s="27"/>
      <c r="J66" s="27"/>
      <c r="K66" s="21"/>
      <c r="L66" s="21"/>
      <c r="M66" s="21"/>
      <c r="N66" s="21"/>
      <c r="O66" s="21"/>
      <c r="P66" s="21"/>
      <c r="Q66" s="21"/>
      <c r="R66" s="21"/>
    </row>
    <row r="67" spans="1:20" ht="4.5" customHeight="1">
      <c r="A67" s="30"/>
      <c r="B67" s="21"/>
      <c r="C67" s="21"/>
      <c r="D67" s="21"/>
      <c r="E67" s="21"/>
      <c r="F67" s="21"/>
      <c r="G67" s="27"/>
      <c r="H67" s="27"/>
      <c r="I67" s="27"/>
      <c r="J67" s="27"/>
      <c r="K67" s="21"/>
      <c r="L67" s="21"/>
      <c r="M67" s="21"/>
      <c r="N67" s="21"/>
      <c r="O67" s="21"/>
      <c r="P67" s="21"/>
      <c r="Q67" s="21"/>
      <c r="R67" s="21"/>
    </row>
    <row r="68" spans="1:20" s="70" customFormat="1" ht="30.75" customHeight="1">
      <c r="A68" s="69" t="s">
        <v>30</v>
      </c>
      <c r="B68" s="71"/>
      <c r="C68" s="71"/>
      <c r="D68" s="71"/>
      <c r="E68" s="71"/>
      <c r="F68" s="71"/>
      <c r="G68" s="72"/>
      <c r="H68" s="72"/>
      <c r="I68" s="72"/>
      <c r="J68" s="72"/>
      <c r="K68" s="71"/>
      <c r="L68" s="71"/>
      <c r="M68" s="71"/>
      <c r="N68" s="71"/>
      <c r="O68" s="71"/>
      <c r="P68" s="71"/>
      <c r="Q68" s="71"/>
      <c r="R68" s="71"/>
      <c r="S68" s="69"/>
      <c r="T68" s="73"/>
    </row>
    <row r="69" spans="1:20" ht="19.5" customHeight="1">
      <c r="A69" s="30"/>
      <c r="B69" s="21"/>
      <c r="C69" s="21"/>
      <c r="D69" s="21"/>
      <c r="E69" s="21"/>
      <c r="F69" s="21"/>
      <c r="G69" s="27"/>
      <c r="H69" s="27"/>
      <c r="I69" s="27"/>
      <c r="J69" s="27"/>
      <c r="K69" s="21"/>
      <c r="L69" s="21"/>
      <c r="M69" s="21"/>
      <c r="N69" s="21"/>
      <c r="O69" s="21"/>
      <c r="P69" s="21"/>
      <c r="Q69" s="21"/>
      <c r="R69" s="21"/>
    </row>
    <row r="70" spans="1:20" ht="5.25" customHeight="1">
      <c r="A70" s="30"/>
      <c r="B70" s="21"/>
      <c r="C70" s="21"/>
      <c r="D70" s="21"/>
      <c r="E70" s="21"/>
      <c r="F70" s="21"/>
      <c r="G70" s="27"/>
      <c r="H70" s="27"/>
      <c r="I70" s="27"/>
      <c r="J70" s="27"/>
      <c r="K70" s="21"/>
      <c r="L70" s="21"/>
      <c r="M70" s="21"/>
      <c r="N70" s="21"/>
      <c r="O70" s="21"/>
      <c r="P70" s="21"/>
      <c r="Q70" s="21"/>
      <c r="R70" s="21"/>
    </row>
    <row r="71" spans="1:20" ht="15" customHeight="1">
      <c r="A71" s="24" t="s">
        <v>47</v>
      </c>
      <c r="F71" s="62">
        <v>624410.31999999995</v>
      </c>
      <c r="G71" s="32"/>
      <c r="H71" s="32"/>
      <c r="I71" s="32"/>
      <c r="J71" s="32"/>
      <c r="K71" s="32"/>
      <c r="L71" s="5">
        <f>SUM(L74:L89)</f>
        <v>0</v>
      </c>
      <c r="N71" s="5">
        <f>SUM(N74:N89)</f>
        <v>14618.1945</v>
      </c>
      <c r="P71" s="5">
        <f>SUM(P74:P89)</f>
        <v>601967.84550000005</v>
      </c>
      <c r="R71" s="5">
        <f>SUM(F71-L71-P71)</f>
        <v>22442.474499999895</v>
      </c>
      <c r="T71" s="6">
        <f>SUM(P71+L71)/(F71)</f>
        <v>0.96405813007703023</v>
      </c>
    </row>
    <row r="72" spans="1:20" ht="22.5" customHeight="1">
      <c r="A72" s="35" t="s">
        <v>48</v>
      </c>
      <c r="D72" s="5">
        <v>633333.32999999996</v>
      </c>
      <c r="F72" s="33"/>
      <c r="G72" s="33"/>
      <c r="H72" s="34"/>
      <c r="I72" s="34"/>
      <c r="J72" s="34"/>
      <c r="K72" s="33"/>
    </row>
    <row r="73" spans="1:20" ht="21" customHeight="1">
      <c r="A73" s="22" t="s">
        <v>49</v>
      </c>
      <c r="B73" s="18"/>
      <c r="C73" s="18"/>
      <c r="D73" s="18">
        <v>22297.51</v>
      </c>
      <c r="E73" s="18"/>
      <c r="F73" s="55"/>
      <c r="G73" s="55"/>
      <c r="H73" s="56"/>
      <c r="I73" s="56"/>
      <c r="J73" s="56"/>
      <c r="K73" s="55"/>
      <c r="L73" s="18"/>
      <c r="M73" s="18"/>
      <c r="N73" s="18"/>
      <c r="O73" s="18"/>
      <c r="P73" s="18"/>
      <c r="Q73" s="18"/>
      <c r="R73" s="18"/>
      <c r="S73" s="18"/>
      <c r="T73" s="19"/>
    </row>
    <row r="74" spans="1:20" s="21" customFormat="1" ht="15" customHeight="1">
      <c r="A74" s="36" t="s">
        <v>50</v>
      </c>
      <c r="F74" s="25"/>
      <c r="H74" s="25">
        <v>8250</v>
      </c>
      <c r="L74" s="21">
        <v>0</v>
      </c>
      <c r="N74" s="21">
        <v>0</v>
      </c>
      <c r="P74" s="21">
        <v>8250</v>
      </c>
      <c r="R74" s="21">
        <f t="shared" ref="R74:R79" si="0">H74-P74</f>
        <v>0</v>
      </c>
    </row>
    <row r="75" spans="1:20" s="21" customFormat="1" ht="15" customHeight="1">
      <c r="A75" s="36" t="s">
        <v>51</v>
      </c>
      <c r="F75" s="25"/>
      <c r="H75" s="25">
        <v>4000</v>
      </c>
      <c r="L75" s="21">
        <v>0</v>
      </c>
      <c r="N75" s="21">
        <v>0</v>
      </c>
      <c r="P75" s="21">
        <v>4000</v>
      </c>
      <c r="R75" s="21">
        <f t="shared" si="0"/>
        <v>0</v>
      </c>
    </row>
    <row r="76" spans="1:20" s="21" customFormat="1" ht="15" customHeight="1">
      <c r="A76" s="36" t="s">
        <v>52</v>
      </c>
      <c r="F76" s="25"/>
      <c r="H76" s="25">
        <v>5737.5</v>
      </c>
      <c r="L76" s="21">
        <v>0</v>
      </c>
      <c r="N76" s="21">
        <v>0</v>
      </c>
      <c r="P76" s="21">
        <v>5737.5</v>
      </c>
      <c r="R76" s="21">
        <f t="shared" si="0"/>
        <v>0</v>
      </c>
    </row>
    <row r="77" spans="1:20" s="21" customFormat="1" ht="15" customHeight="1">
      <c r="A77" s="36" t="s">
        <v>53</v>
      </c>
      <c r="F77" s="25"/>
      <c r="H77" s="25">
        <v>149902</v>
      </c>
      <c r="L77" s="21">
        <v>0</v>
      </c>
      <c r="N77" s="21">
        <v>0</v>
      </c>
      <c r="P77" s="21">
        <v>149662</v>
      </c>
      <c r="R77" s="21">
        <f t="shared" si="0"/>
        <v>240</v>
      </c>
    </row>
    <row r="78" spans="1:20" s="21" customFormat="1" ht="15" customHeight="1">
      <c r="A78" s="36" t="s">
        <v>54</v>
      </c>
      <c r="F78" s="25"/>
      <c r="H78" s="25">
        <v>712</v>
      </c>
      <c r="L78" s="21">
        <v>0</v>
      </c>
      <c r="N78" s="21">
        <v>0</v>
      </c>
      <c r="P78" s="21">
        <v>678</v>
      </c>
      <c r="R78" s="21">
        <f t="shared" si="0"/>
        <v>34</v>
      </c>
    </row>
    <row r="79" spans="1:20" s="21" customFormat="1" ht="15" customHeight="1">
      <c r="A79" s="36" t="s">
        <v>55</v>
      </c>
      <c r="F79" s="25"/>
      <c r="H79" s="25">
        <v>27930</v>
      </c>
      <c r="L79" s="21">
        <v>0</v>
      </c>
      <c r="N79" s="21">
        <v>0</v>
      </c>
      <c r="P79" s="21">
        <v>27930</v>
      </c>
      <c r="R79" s="21">
        <f t="shared" si="0"/>
        <v>0</v>
      </c>
    </row>
    <row r="80" spans="1:20" s="21" customFormat="1" ht="15" customHeight="1">
      <c r="A80" s="36" t="s">
        <v>56</v>
      </c>
      <c r="F80" s="25"/>
      <c r="H80" s="25">
        <v>13944</v>
      </c>
      <c r="L80" s="21">
        <v>0</v>
      </c>
      <c r="N80" s="21">
        <v>0</v>
      </c>
      <c r="P80" s="21">
        <v>0</v>
      </c>
      <c r="R80" s="25">
        <v>13944</v>
      </c>
    </row>
    <row r="81" spans="1:20" s="21" customFormat="1" ht="15" customHeight="1">
      <c r="A81" s="36" t="s">
        <v>57</v>
      </c>
      <c r="F81" s="25"/>
      <c r="H81" s="25">
        <v>9576</v>
      </c>
      <c r="L81" s="21">
        <v>0</v>
      </c>
      <c r="N81" s="21">
        <v>0</v>
      </c>
      <c r="P81" s="21">
        <v>9576</v>
      </c>
      <c r="R81" s="21">
        <f>H81-P81</f>
        <v>0</v>
      </c>
    </row>
    <row r="82" spans="1:20" s="21" customFormat="1" ht="15" customHeight="1">
      <c r="A82" s="36" t="s">
        <v>58</v>
      </c>
      <c r="F82" s="25"/>
      <c r="H82" s="25">
        <v>7050</v>
      </c>
      <c r="L82" s="21">
        <v>0</v>
      </c>
      <c r="N82" s="21">
        <v>0</v>
      </c>
      <c r="P82" s="21">
        <v>7050</v>
      </c>
      <c r="R82" s="21">
        <f>H82-P82</f>
        <v>0</v>
      </c>
    </row>
    <row r="83" spans="1:20" s="21" customFormat="1" ht="15" customHeight="1">
      <c r="A83" s="36" t="s">
        <v>59</v>
      </c>
      <c r="F83" s="25"/>
      <c r="H83" s="25">
        <v>250202.32</v>
      </c>
      <c r="L83" s="21">
        <v>0</v>
      </c>
      <c r="N83" s="21">
        <v>0</v>
      </c>
      <c r="P83" s="21">
        <v>250082.32</v>
      </c>
      <c r="R83" s="21">
        <f>H83-P83</f>
        <v>120</v>
      </c>
    </row>
    <row r="84" spans="1:20" s="21" customFormat="1" ht="15" customHeight="1">
      <c r="A84" s="36" t="s">
        <v>60</v>
      </c>
      <c r="F84" s="25"/>
      <c r="H84" s="21">
        <v>6612</v>
      </c>
      <c r="L84" s="21">
        <v>0</v>
      </c>
      <c r="N84" s="21">
        <v>5028</v>
      </c>
      <c r="P84" s="21">
        <v>5028</v>
      </c>
      <c r="R84" s="21">
        <v>6612</v>
      </c>
    </row>
    <row r="85" spans="1:20" s="21" customFormat="1" ht="15" customHeight="1">
      <c r="A85" s="36" t="s">
        <v>61</v>
      </c>
      <c r="F85" s="25"/>
      <c r="H85" s="21">
        <v>64693.5</v>
      </c>
      <c r="L85" s="21">
        <v>0</v>
      </c>
      <c r="N85" s="21">
        <v>0</v>
      </c>
      <c r="P85" s="21">
        <v>64298</v>
      </c>
      <c r="R85" s="21">
        <f>H85-P85</f>
        <v>395.5</v>
      </c>
    </row>
    <row r="86" spans="1:20" s="21" customFormat="1" ht="15" customHeight="1">
      <c r="A86" s="36" t="s">
        <v>62</v>
      </c>
      <c r="F86" s="25"/>
      <c r="H86" s="21">
        <v>33936</v>
      </c>
      <c r="L86" s="21">
        <v>0</v>
      </c>
      <c r="N86" s="21">
        <v>0</v>
      </c>
      <c r="P86" s="21">
        <v>28725</v>
      </c>
      <c r="R86" s="21">
        <f>H86-P86</f>
        <v>5211</v>
      </c>
    </row>
    <row r="87" spans="1:20" s="21" customFormat="1" ht="15" customHeight="1">
      <c r="A87" s="36" t="s">
        <v>63</v>
      </c>
      <c r="F87" s="25"/>
      <c r="H87" s="21">
        <v>23856</v>
      </c>
      <c r="L87" s="21">
        <v>0</v>
      </c>
      <c r="N87" s="21">
        <v>0</v>
      </c>
      <c r="P87" s="21">
        <v>0</v>
      </c>
      <c r="R87" s="21">
        <v>23856</v>
      </c>
    </row>
    <row r="88" spans="1:20" s="21" customFormat="1" ht="15" customHeight="1">
      <c r="A88" s="37" t="s">
        <v>64</v>
      </c>
      <c r="F88" s="25"/>
      <c r="H88" s="21">
        <v>18000</v>
      </c>
      <c r="L88" s="21">
        <v>0</v>
      </c>
      <c r="N88" s="21">
        <v>8894.09</v>
      </c>
      <c r="P88" s="21">
        <v>12285.89</v>
      </c>
      <c r="R88" s="21">
        <f>H88-P88</f>
        <v>5714.1100000000006</v>
      </c>
    </row>
    <row r="89" spans="1:20" ht="17.25" customHeight="1">
      <c r="A89" s="30" t="s">
        <v>65</v>
      </c>
      <c r="B89" s="21"/>
      <c r="F89" s="21">
        <v>31220.52</v>
      </c>
      <c r="G89" s="27"/>
      <c r="H89" s="27"/>
      <c r="I89" s="27"/>
      <c r="J89" s="27"/>
      <c r="K89" s="21"/>
      <c r="L89" s="21">
        <v>0</v>
      </c>
      <c r="M89" s="21"/>
      <c r="N89" s="21">
        <f>(SUM(N74:N88)*0.05)</f>
        <v>696.10450000000003</v>
      </c>
      <c r="O89" s="21"/>
      <c r="P89" s="21">
        <f>SUM(P74:P88)*0.05</f>
        <v>28665.135500000004</v>
      </c>
      <c r="Q89" s="21"/>
      <c r="R89" s="5">
        <f>F89-P89</f>
        <v>2555.3844999999965</v>
      </c>
    </row>
    <row r="90" spans="1:20" ht="7.5" customHeight="1">
      <c r="A90" s="30"/>
      <c r="B90" s="21"/>
      <c r="F90" s="21"/>
      <c r="G90" s="27"/>
      <c r="H90" s="27"/>
      <c r="I90" s="27"/>
      <c r="J90" s="27"/>
      <c r="K90" s="21"/>
      <c r="L90" s="21"/>
      <c r="M90" s="21"/>
      <c r="N90" s="21"/>
      <c r="O90" s="21"/>
      <c r="P90" s="21"/>
      <c r="Q90" s="21"/>
      <c r="R90" s="21"/>
    </row>
    <row r="91" spans="1:20" ht="17.25" customHeight="1">
      <c r="A91" s="30"/>
      <c r="B91" s="21"/>
      <c r="F91" s="21"/>
      <c r="G91" s="27"/>
      <c r="H91" s="27"/>
      <c r="I91" s="27"/>
      <c r="J91" s="27"/>
      <c r="K91" s="21"/>
      <c r="L91" s="21"/>
      <c r="M91" s="21"/>
      <c r="N91" s="21"/>
      <c r="O91" s="21"/>
      <c r="P91" s="21"/>
      <c r="Q91" s="21"/>
      <c r="R91" s="21"/>
    </row>
    <row r="92" spans="1:20" ht="8.25" customHeight="1"/>
    <row r="93" spans="1:20" ht="18" customHeight="1" thickBot="1">
      <c r="A93" s="66" t="s">
        <v>66</v>
      </c>
      <c r="F93" s="65">
        <f>SUM(F43:F89)</f>
        <v>806515.84</v>
      </c>
      <c r="G93" s="64"/>
      <c r="H93" s="64"/>
      <c r="I93" s="64"/>
      <c r="J93" s="64"/>
      <c r="K93" s="64"/>
      <c r="L93" s="63">
        <f>SUM(L43+L56+L71)</f>
        <v>0</v>
      </c>
      <c r="M93" s="64"/>
      <c r="N93" s="63">
        <f>SUM(N43+N56+N71)</f>
        <v>30791.114499999996</v>
      </c>
      <c r="O93" s="64"/>
      <c r="P93" s="63">
        <f>SUM(P43+P56+P71)</f>
        <v>715996.5355</v>
      </c>
      <c r="Q93" s="64"/>
      <c r="R93" s="63">
        <f>SUM(R43+R56+R71+R89)</f>
        <v>61854.168999999893</v>
      </c>
      <c r="T93" s="6">
        <f>SUM(P93+L93)/(F93)</f>
        <v>0.88776500099489675</v>
      </c>
    </row>
    <row r="94" spans="1:20" ht="13.35" thickTop="1">
      <c r="C94" s="21"/>
      <c r="D94" s="21"/>
      <c r="E94" s="21"/>
    </row>
    <row r="95" spans="1:20">
      <c r="C95" s="21"/>
      <c r="D95" s="21"/>
      <c r="E95" s="21"/>
    </row>
    <row r="96" spans="1:20">
      <c r="C96" s="21"/>
      <c r="D96" s="21"/>
      <c r="E96" s="21"/>
      <c r="F96" s="5">
        <v>756515.83999999997</v>
      </c>
      <c r="H96" s="5" t="s">
        <v>67</v>
      </c>
    </row>
    <row r="97" spans="3:8">
      <c r="C97" s="21"/>
      <c r="D97" s="21"/>
      <c r="E97" s="21"/>
      <c r="F97" s="5">
        <v>50000</v>
      </c>
      <c r="H97" s="5" t="s">
        <v>68</v>
      </c>
    </row>
    <row r="98" spans="3:8">
      <c r="C98" s="21"/>
      <c r="D98" s="21"/>
      <c r="E98" s="21"/>
      <c r="F98" s="5">
        <f>F96+F97</f>
        <v>806515.84</v>
      </c>
      <c r="H98" s="5" t="s">
        <v>69</v>
      </c>
    </row>
  </sheetData>
  <sortState xmlns:xlrd2="http://schemas.microsoft.com/office/spreadsheetml/2017/richdata2" ref="A76:T89">
    <sortCondition ref="A76:A89"/>
  </sortState>
  <pageMargins left="0.45" right="0.2" top="0.45" bottom="0.45" header="0.25" footer="0.25"/>
  <pageSetup paperSize="5" scale="85" fitToHeight="0" orientation="landscape" r:id="rId1"/>
  <headerFooter>
    <oddFooter>&amp;R&amp;"Arial Narrow,Bold"Financial Report - pg &amp;P of &amp;N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Universityof Northern Iowa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Controller's Office</dc:creator>
  <cp:keywords/>
  <dc:description/>
  <cp:lastModifiedBy/>
  <cp:revision/>
  <dcterms:created xsi:type="dcterms:W3CDTF">1998-07-07T19:37:06Z</dcterms:created>
  <dcterms:modified xsi:type="dcterms:W3CDTF">2024-04-29T14:57:47Z</dcterms:modified>
  <cp:category/>
  <cp:contentStatus/>
</cp:coreProperties>
</file>